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сводная'!$A$1:$J$42</definedName>
  </definedNames>
  <calcPr calcId="125725"/>
</workbook>
</file>

<file path=xl/calcChain.xml><?xml version="1.0" encoding="utf-8"?>
<calcChain xmlns="http://schemas.openxmlformats.org/spreadsheetml/2006/main">
  <c r="N26" i="19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N32"/>
  <c r="N29"/>
  <c r="D31"/>
  <c r="H31" s="1"/>
  <c r="I31" s="1"/>
  <c r="J31" s="1"/>
  <c r="D30"/>
  <c r="N30"/>
  <c r="K36"/>
  <c r="L36"/>
  <c r="M36"/>
  <c r="K33"/>
  <c r="L33"/>
  <c r="M33"/>
  <c r="K32"/>
  <c r="L32"/>
  <c r="M32"/>
  <c r="K26"/>
  <c r="L26"/>
  <c r="M26"/>
  <c r="H21"/>
  <c r="I21"/>
  <c r="J21" s="1"/>
  <c r="H22"/>
  <c r="I22" s="1"/>
  <c r="J22" s="1"/>
  <c r="H19"/>
  <c r="I19"/>
  <c r="J19" s="1"/>
  <c r="L22"/>
  <c r="M22" s="1"/>
  <c r="L21"/>
  <c r="M21"/>
  <c r="H35"/>
  <c r="I35" s="1"/>
  <c r="J35" s="1"/>
  <c r="I29"/>
  <c r="J29"/>
  <c r="A31"/>
  <c r="K21"/>
  <c r="H8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20"/>
  <c r="I20" s="1"/>
  <c r="J20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I8"/>
  <c r="J8" s="1"/>
  <c r="J26" s="1"/>
  <c r="H26"/>
  <c r="N33" l="1"/>
  <c r="N36" s="1"/>
  <c r="N31"/>
  <c r="H30"/>
  <c r="I30" s="1"/>
  <c r="J30" s="1"/>
  <c r="J32" s="1"/>
  <c r="J33" s="1"/>
  <c r="J36" s="1"/>
  <c r="I26"/>
  <c r="I32" l="1"/>
  <c r="I33" s="1"/>
  <c r="G33" s="1"/>
  <c r="G36" s="1"/>
</calcChain>
</file>

<file path=xl/sharedStrings.xml><?xml version="1.0" encoding="utf-8"?>
<sst xmlns="http://schemas.openxmlformats.org/spreadsheetml/2006/main" count="102" uniqueCount="65">
  <si>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</si>
  <si>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</si>
  <si>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</si>
  <si>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</si>
  <si>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</si>
  <si>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</si>
  <si>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</si>
  <si>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</si>
  <si>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</si>
  <si>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</si>
  <si>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</si>
  <si>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</si>
  <si>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</si>
  <si>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</si>
  <si>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</si>
  <si>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</si>
  <si>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</si>
  <si>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</si>
  <si>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</si>
  <si>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</si>
  <si>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</si>
  <si>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</si>
  <si>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</si>
  <si>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</si>
  <si>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</si>
  <si>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</si>
  <si>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</si>
  <si>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</si>
  <si>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</si>
  <si>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</si>
  <si>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</si>
  <si>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</si>
  <si>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</si>
  <si>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</si>
  <si>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</si>
  <si>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</si>
  <si>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</si>
  <si>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</si>
  <si>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</si>
  <si>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</si>
  <si>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</si>
  <si>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</si>
  <si>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</si>
  <si>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убрать при печати</t>
  </si>
  <si>
    <t>Площадь ОИ</t>
  </si>
  <si>
    <t>г. Рязань ул. Зафабричная д. 7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</si>
  <si>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</si>
  <si>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</si>
  <si>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</si>
  <si>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</si>
  <si>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</si>
  <si>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</si>
  <si>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Итого</t>
  </si>
  <si>
    <t>Ед.изм.</t>
  </si>
  <si>
    <t>Цена (руб.)</t>
  </si>
  <si>
    <t>Объем</t>
  </si>
  <si>
    <t>Количество</t>
  </si>
  <si>
    <t>КРСОИ</t>
  </si>
  <si>
    <t>3 раза в год-вентканалы в МКД с газовыми приборами, раз в год-в МКД с электроплитами</t>
  </si>
  <si>
    <t xml:space="preserve">Подметание прилегающей территории, содержание и уборка контейнерных площадок </t>
  </si>
  <si>
    <t xml:space="preserve">Тариф с КРСОИ на 1м2/мес. в руб. </t>
  </si>
  <si>
    <t>Коммунальные ресурсы потребляемые в целях содержания общего имущества в многоквартирном доме (КРСОИ) 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</si>
  <si>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</si>
  <si>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 г. (Перечень и стоимость работ по содержанию, управлению и текущему ремонту общего имущества МКД)</t>
  </si>
  <si>
    <t>Стоимость на 1 кв м.об.пл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</si>
</sst>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4" fontId="2" fillId="3" borderId="0" xfId="0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justify" vertical="center" wrapText="1"/>
    </xf>
    <xf numFmtId="4" fontId="4" fillId="3" borderId="1" xfId="0" applyNumberFormat="1" applyFont="1" applyFill="1" applyBorder="1" applyAlignment="1">
      <alignment vertical="center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3" borderId="2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4" borderId="4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0" fontId="2" fillId="0" borderId="8" xfId="0" applyFont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3" xfId="0" applyFont="1" applyBorder="1" applyAlignment="1">
      <alignment horizontal="justify" vertical="center" wrapText="1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topLeftCell="A15" zoomScale="75" zoomScaleNormal="75" zoomScaleSheetLayoutView="85" workbookViewId="0">
      <selection activeCell="A2" sqref="A2:O36"/>
    </sheetView>
  </sheetViews>
  <sheetFormatPr defaultColWidth="8.85546875" defaultRowHeight="15.75"/>
  <cols>
    <col min="1" max="1" width="11" style="2" customWidth="1"/>
    <col min="2" max="2" width="48" style="2" customWidth="1"/>
    <col min="3" max="3" width="22.5703125" style="2" customWidth="1"/>
    <col min="4" max="4" width="14.7109375" style="2" hidden="1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7" hidden="1" customWidth="1"/>
    <col min="9" max="9" width="16.28515625" style="26" hidden="1" customWidth="1"/>
    <col min="10" max="10" width="13.28515625" style="26" hidden="1" customWidth="1"/>
    <col min="11" max="11" width="11.28515625" style="3" hidden="1" customWidth="1"/>
    <col min="12" max="12" width="15.140625" style="3" hidden="1" customWidth="1"/>
    <col min="13" max="13" width="15.28515625" style="3" hidden="1" customWidth="1"/>
    <col min="14" max="14" width="22.7109375" style="81" customWidth="1"/>
    <col min="15" max="16" width="8.85546875" style="2" customWidth="1"/>
    <col min="17" max="16384" width="8.85546875" style="2"/>
  </cols>
  <sheetData>
    <row r="1" spans="1:15">
      <c r="F1" s="90"/>
      <c r="G1" s="8"/>
      <c r="H1" s="25" t="s">
        <v>34</v>
      </c>
    </row>
    <row r="2" spans="1:15">
      <c r="B2" s="2" t="s">
        <v>62</v>
      </c>
      <c r="E2" s="97"/>
      <c r="F2" s="98"/>
      <c r="G2" s="98"/>
      <c r="H2" s="98"/>
      <c r="I2" s="98"/>
      <c r="J2" s="98"/>
      <c r="K2" s="98"/>
      <c r="L2" s="98"/>
      <c r="M2" s="98"/>
      <c r="N2" s="98"/>
      <c r="O2" s="98"/>
    </row>
    <row r="3" spans="1:15" ht="15" customHeight="1">
      <c r="A3" s="99" t="s">
        <v>63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5" s="39" customFormat="1" ht="42.75" customHeight="1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5" spans="1:15" ht="20.25" customHeight="1">
      <c r="A5" s="9"/>
      <c r="B5" s="9" t="s">
        <v>45</v>
      </c>
      <c r="C5" s="9" t="s">
        <v>29</v>
      </c>
      <c r="D5" s="10">
        <v>3176</v>
      </c>
      <c r="E5" s="10">
        <v>3176</v>
      </c>
      <c r="F5" s="11"/>
      <c r="G5" s="11"/>
      <c r="H5" s="27"/>
      <c r="I5" s="28"/>
      <c r="K5" s="44"/>
      <c r="L5" s="44"/>
    </row>
    <row r="6" spans="1:15" ht="20.25" customHeight="1">
      <c r="A6" s="103" t="s">
        <v>33</v>
      </c>
      <c r="B6" s="103"/>
      <c r="C6" s="103"/>
      <c r="D6" s="103"/>
      <c r="E6" s="103"/>
      <c r="F6" s="103"/>
      <c r="G6" s="103"/>
      <c r="H6" s="103"/>
      <c r="I6" s="103"/>
      <c r="K6" s="100" t="s">
        <v>43</v>
      </c>
      <c r="L6" s="101"/>
      <c r="M6" s="101"/>
    </row>
    <row r="7" spans="1:15" ht="53.45" customHeight="1">
      <c r="A7" s="12" t="s">
        <v>23</v>
      </c>
      <c r="B7" s="12" t="s">
        <v>24</v>
      </c>
      <c r="C7" s="12" t="s">
        <v>53</v>
      </c>
      <c r="D7" s="12" t="s">
        <v>54</v>
      </c>
      <c r="E7" s="12" t="s">
        <v>55</v>
      </c>
      <c r="F7" s="13" t="s">
        <v>51</v>
      </c>
      <c r="G7" s="13" t="s">
        <v>56</v>
      </c>
      <c r="H7" s="29" t="s">
        <v>32</v>
      </c>
      <c r="I7" s="24" t="s">
        <v>25</v>
      </c>
      <c r="J7" s="29" t="s">
        <v>40</v>
      </c>
      <c r="K7" s="45" t="s">
        <v>44</v>
      </c>
      <c r="L7" s="45"/>
      <c r="M7" s="77"/>
      <c r="N7" s="29" t="s">
        <v>64</v>
      </c>
    </row>
    <row r="8" spans="1:15" ht="63">
      <c r="A8" s="12">
        <v>1</v>
      </c>
      <c r="B8" s="14" t="s">
        <v>12</v>
      </c>
      <c r="C8" s="12" t="s">
        <v>27</v>
      </c>
      <c r="D8" s="7">
        <v>0.33</v>
      </c>
      <c r="E8" s="7">
        <v>3176</v>
      </c>
      <c r="F8" s="13" t="s">
        <v>28</v>
      </c>
      <c r="G8" s="13">
        <v>12</v>
      </c>
      <c r="H8" s="30">
        <f t="shared" ref="H8:H25" si="0">D8*E8</f>
        <v>1048.0800000000002</v>
      </c>
      <c r="I8" s="24">
        <f t="shared" ref="I8:I25" si="1">H8*G8</f>
        <v>12576.960000000003</v>
      </c>
      <c r="J8" s="31">
        <f>I8/G8/E8</f>
        <v>0.33000000000000007</v>
      </c>
      <c r="K8" s="45"/>
      <c r="L8" s="45"/>
      <c r="M8" s="77"/>
      <c r="N8" s="82">
        <f>J8*1.04*1.092*1.072*1.0915*1.058*1.054</f>
        <v>0.48900660089584358</v>
      </c>
    </row>
    <row r="9" spans="1:15" ht="63">
      <c r="A9" s="12">
        <f t="shared" ref="A9:A25" si="2">A8+1</f>
        <v>2</v>
      </c>
      <c r="B9" s="50" t="s">
        <v>47</v>
      </c>
      <c r="C9" s="12" t="s">
        <v>27</v>
      </c>
      <c r="D9" s="7">
        <v>0.08</v>
      </c>
      <c r="E9" s="7">
        <v>3176</v>
      </c>
      <c r="F9" s="13" t="s">
        <v>28</v>
      </c>
      <c r="G9" s="13">
        <v>12</v>
      </c>
      <c r="H9" s="30">
        <f t="shared" si="0"/>
        <v>254.08</v>
      </c>
      <c r="I9" s="24">
        <f t="shared" si="1"/>
        <v>3048.96</v>
      </c>
      <c r="J9" s="31">
        <f t="shared" ref="J9:J25" si="3">I9/G9/E9</f>
        <v>0.08</v>
      </c>
      <c r="K9" s="45"/>
      <c r="L9" s="45"/>
      <c r="M9" s="77"/>
      <c r="N9" s="82">
        <f t="shared" ref="N9:N25" si="4">J9*1.04*1.092*1.072*1.0915*1.058*1.054</f>
        <v>0.11854705476262874</v>
      </c>
    </row>
    <row r="10" spans="1:15" ht="63">
      <c r="A10" s="12">
        <f t="shared" si="2"/>
        <v>3</v>
      </c>
      <c r="B10" s="14" t="s">
        <v>13</v>
      </c>
      <c r="C10" s="12" t="s">
        <v>35</v>
      </c>
      <c r="D10" s="7">
        <v>0.16</v>
      </c>
      <c r="E10" s="7">
        <v>3176</v>
      </c>
      <c r="F10" s="13" t="s">
        <v>28</v>
      </c>
      <c r="G10" s="13">
        <v>12</v>
      </c>
      <c r="H10" s="30">
        <f t="shared" si="0"/>
        <v>508.16</v>
      </c>
      <c r="I10" s="24">
        <f t="shared" si="1"/>
        <v>6097.92</v>
      </c>
      <c r="J10" s="31">
        <f t="shared" si="3"/>
        <v>0.16</v>
      </c>
      <c r="K10" s="45"/>
      <c r="L10" s="45"/>
      <c r="M10" s="77"/>
      <c r="N10" s="82">
        <f t="shared" si="4"/>
        <v>0.23709410952525747</v>
      </c>
    </row>
    <row r="11" spans="1:15" ht="30" customHeight="1">
      <c r="A11" s="12">
        <f t="shared" si="2"/>
        <v>4</v>
      </c>
      <c r="B11" s="14" t="s">
        <v>14</v>
      </c>
      <c r="C11" s="12" t="s">
        <v>36</v>
      </c>
      <c r="D11" s="7">
        <v>7.0000000000000007E-2</v>
      </c>
      <c r="E11" s="7">
        <v>3176</v>
      </c>
      <c r="F11" s="13" t="s">
        <v>28</v>
      </c>
      <c r="G11" s="13">
        <v>12</v>
      </c>
      <c r="H11" s="30">
        <f t="shared" si="0"/>
        <v>222.32000000000002</v>
      </c>
      <c r="I11" s="24">
        <f t="shared" si="1"/>
        <v>2667.84</v>
      </c>
      <c r="J11" s="31">
        <f t="shared" si="3"/>
        <v>7.0000000000000007E-2</v>
      </c>
      <c r="K11" s="45"/>
      <c r="L11" s="45"/>
      <c r="M11" s="77"/>
      <c r="N11" s="82">
        <f t="shared" si="4"/>
        <v>0.10372867291730015</v>
      </c>
    </row>
    <row r="12" spans="1:15" ht="78.75">
      <c r="A12" s="12">
        <f t="shared" si="2"/>
        <v>5</v>
      </c>
      <c r="B12" s="14" t="s">
        <v>15</v>
      </c>
      <c r="C12" s="12" t="s">
        <v>37</v>
      </c>
      <c r="D12" s="7">
        <v>0.04</v>
      </c>
      <c r="E12" s="7">
        <v>3176</v>
      </c>
      <c r="F12" s="13" t="s">
        <v>28</v>
      </c>
      <c r="G12" s="13">
        <v>12</v>
      </c>
      <c r="H12" s="30">
        <f t="shared" si="0"/>
        <v>127.04</v>
      </c>
      <c r="I12" s="24">
        <f t="shared" si="1"/>
        <v>1524.48</v>
      </c>
      <c r="J12" s="31">
        <f t="shared" si="3"/>
        <v>0.04</v>
      </c>
      <c r="K12" s="45"/>
      <c r="L12" s="45"/>
      <c r="M12" s="77"/>
      <c r="N12" s="82">
        <f t="shared" si="4"/>
        <v>5.9273527381314368E-2</v>
      </c>
    </row>
    <row r="13" spans="1:15" ht="63">
      <c r="A13" s="12">
        <f t="shared" si="2"/>
        <v>6</v>
      </c>
      <c r="B13" s="14" t="s">
        <v>16</v>
      </c>
      <c r="C13" s="12" t="s">
        <v>38</v>
      </c>
      <c r="D13" s="7">
        <v>0.2</v>
      </c>
      <c r="E13" s="7">
        <v>3176</v>
      </c>
      <c r="F13" s="13" t="s">
        <v>28</v>
      </c>
      <c r="G13" s="13">
        <v>12</v>
      </c>
      <c r="H13" s="30">
        <f t="shared" si="0"/>
        <v>635.20000000000005</v>
      </c>
      <c r="I13" s="24">
        <f t="shared" si="1"/>
        <v>7622.4000000000005</v>
      </c>
      <c r="J13" s="31">
        <f t="shared" si="3"/>
        <v>0.2</v>
      </c>
      <c r="K13" s="45"/>
      <c r="L13" s="45"/>
      <c r="M13" s="77"/>
      <c r="N13" s="82">
        <f t="shared" si="4"/>
        <v>0.29636763690657181</v>
      </c>
    </row>
    <row r="14" spans="1:15" ht="63">
      <c r="A14" s="12">
        <f t="shared" si="2"/>
        <v>7</v>
      </c>
      <c r="B14" s="14" t="s">
        <v>48</v>
      </c>
      <c r="C14" s="12" t="s">
        <v>5</v>
      </c>
      <c r="D14" s="7">
        <v>0.18000000000000002</v>
      </c>
      <c r="E14" s="7">
        <v>3176</v>
      </c>
      <c r="F14" s="13" t="s">
        <v>28</v>
      </c>
      <c r="G14" s="13">
        <v>12</v>
      </c>
      <c r="H14" s="30">
        <f t="shared" si="0"/>
        <v>571.68000000000006</v>
      </c>
      <c r="I14" s="24">
        <f t="shared" si="1"/>
        <v>6860.1600000000008</v>
      </c>
      <c r="J14" s="31">
        <f t="shared" si="3"/>
        <v>0.18000000000000002</v>
      </c>
      <c r="K14" s="45"/>
      <c r="L14" s="45"/>
      <c r="M14" s="77"/>
      <c r="N14" s="82">
        <f t="shared" si="4"/>
        <v>0.26673087321591471</v>
      </c>
    </row>
    <row r="15" spans="1:15" ht="63">
      <c r="A15" s="12">
        <f t="shared" si="2"/>
        <v>8</v>
      </c>
      <c r="B15" s="14" t="s">
        <v>17</v>
      </c>
      <c r="C15" s="12" t="s">
        <v>5</v>
      </c>
      <c r="D15" s="7">
        <v>0.19</v>
      </c>
      <c r="E15" s="7">
        <v>3176</v>
      </c>
      <c r="F15" s="13" t="s">
        <v>28</v>
      </c>
      <c r="G15" s="13">
        <v>12</v>
      </c>
      <c r="H15" s="30">
        <f t="shared" si="0"/>
        <v>603.44000000000005</v>
      </c>
      <c r="I15" s="24">
        <f t="shared" si="1"/>
        <v>7241.2800000000007</v>
      </c>
      <c r="J15" s="31">
        <f t="shared" si="3"/>
        <v>0.19000000000000003</v>
      </c>
      <c r="K15" s="45"/>
      <c r="L15" s="45"/>
      <c r="M15" s="77"/>
      <c r="N15" s="82">
        <f t="shared" si="4"/>
        <v>0.28154925506124329</v>
      </c>
    </row>
    <row r="16" spans="1:15" ht="33" customHeight="1">
      <c r="A16" s="12">
        <f t="shared" si="2"/>
        <v>9</v>
      </c>
      <c r="B16" s="14" t="s">
        <v>49</v>
      </c>
      <c r="C16" s="12" t="s">
        <v>27</v>
      </c>
      <c r="D16" s="7">
        <v>0.52</v>
      </c>
      <c r="E16" s="7">
        <v>3176</v>
      </c>
      <c r="F16" s="13" t="s">
        <v>50</v>
      </c>
      <c r="G16" s="13">
        <v>12</v>
      </c>
      <c r="H16" s="30">
        <f t="shared" si="0"/>
        <v>1651.52</v>
      </c>
      <c r="I16" s="24">
        <f t="shared" si="1"/>
        <v>19818.239999999998</v>
      </c>
      <c r="J16" s="31">
        <f t="shared" si="3"/>
        <v>0.51999999999999991</v>
      </c>
      <c r="K16" s="45"/>
      <c r="L16" s="45"/>
      <c r="M16" s="77"/>
      <c r="N16" s="82">
        <f t="shared" si="4"/>
        <v>0.77055585595708675</v>
      </c>
    </row>
    <row r="17" spans="1:15" ht="33" customHeight="1">
      <c r="A17" s="12">
        <f t="shared" si="2"/>
        <v>10</v>
      </c>
      <c r="B17" s="14" t="s">
        <v>41</v>
      </c>
      <c r="C17" s="12" t="s">
        <v>42</v>
      </c>
      <c r="D17" s="7">
        <v>0.44</v>
      </c>
      <c r="E17" s="7">
        <v>3176</v>
      </c>
      <c r="F17" s="13" t="s">
        <v>50</v>
      </c>
      <c r="G17" s="13">
        <v>12</v>
      </c>
      <c r="H17" s="30">
        <f t="shared" si="0"/>
        <v>1397.44</v>
      </c>
      <c r="I17" s="24">
        <f t="shared" si="1"/>
        <v>16769.28</v>
      </c>
      <c r="J17" s="31">
        <f t="shared" si="3"/>
        <v>0.43999999999999995</v>
      </c>
      <c r="K17" s="45"/>
      <c r="L17" s="45"/>
      <c r="M17" s="77"/>
      <c r="N17" s="82">
        <f t="shared" si="4"/>
        <v>0.65200880119445803</v>
      </c>
    </row>
    <row r="18" spans="1:15" ht="41.25" customHeight="1">
      <c r="A18" s="12">
        <f t="shared" si="2"/>
        <v>11</v>
      </c>
      <c r="B18" s="14" t="s">
        <v>18</v>
      </c>
      <c r="C18" s="12" t="s">
        <v>5</v>
      </c>
      <c r="D18" s="7">
        <v>0.05</v>
      </c>
      <c r="E18" s="7">
        <v>3176</v>
      </c>
      <c r="F18" s="13" t="s">
        <v>1</v>
      </c>
      <c r="G18" s="13">
        <v>12</v>
      </c>
      <c r="H18" s="30">
        <f t="shared" si="0"/>
        <v>158.80000000000001</v>
      </c>
      <c r="I18" s="24">
        <f t="shared" si="1"/>
        <v>1905.6000000000001</v>
      </c>
      <c r="J18" s="31">
        <f t="shared" si="3"/>
        <v>0.05</v>
      </c>
      <c r="K18" s="45"/>
      <c r="L18" s="45"/>
      <c r="M18" s="77"/>
      <c r="N18" s="82">
        <f t="shared" si="4"/>
        <v>7.4091909226642952E-2</v>
      </c>
    </row>
    <row r="19" spans="1:15" ht="96" customHeight="1">
      <c r="A19" s="12">
        <f t="shared" si="2"/>
        <v>12</v>
      </c>
      <c r="B19" s="14" t="s">
        <v>19</v>
      </c>
      <c r="C19" s="12" t="s">
        <v>5</v>
      </c>
      <c r="D19" s="7">
        <v>0.08</v>
      </c>
      <c r="E19" s="7">
        <v>3176</v>
      </c>
      <c r="F19" s="13" t="s">
        <v>58</v>
      </c>
      <c r="G19" s="13">
        <v>12</v>
      </c>
      <c r="H19" s="30">
        <f t="shared" si="0"/>
        <v>254.08</v>
      </c>
      <c r="I19" s="24">
        <f>H19*G19</f>
        <v>3048.96</v>
      </c>
      <c r="J19" s="31">
        <f t="shared" si="3"/>
        <v>0.08</v>
      </c>
      <c r="K19" s="45"/>
      <c r="L19" s="45"/>
      <c r="M19" s="77"/>
      <c r="N19" s="82">
        <f t="shared" si="4"/>
        <v>0.11854705476262874</v>
      </c>
    </row>
    <row r="20" spans="1:15" ht="31.5">
      <c r="A20" s="12">
        <f t="shared" si="2"/>
        <v>13</v>
      </c>
      <c r="B20" s="14" t="s">
        <v>2</v>
      </c>
      <c r="C20" s="12" t="s">
        <v>39</v>
      </c>
      <c r="D20" s="7">
        <v>0.44</v>
      </c>
      <c r="E20" s="7">
        <v>3176</v>
      </c>
      <c r="F20" s="13" t="s">
        <v>0</v>
      </c>
      <c r="G20" s="13">
        <v>12</v>
      </c>
      <c r="H20" s="30">
        <f t="shared" si="0"/>
        <v>1397.44</v>
      </c>
      <c r="I20" s="24">
        <f t="shared" si="1"/>
        <v>16769.28</v>
      </c>
      <c r="J20" s="31">
        <f t="shared" si="3"/>
        <v>0.43999999999999995</v>
      </c>
      <c r="K20" s="45">
        <v>19800</v>
      </c>
      <c r="L20" s="45"/>
      <c r="M20" s="77"/>
      <c r="N20" s="82">
        <f t="shared" si="4"/>
        <v>0.65200880119445803</v>
      </c>
      <c r="O20" s="92"/>
    </row>
    <row r="21" spans="1:15" ht="31.5">
      <c r="A21" s="12">
        <f t="shared" si="2"/>
        <v>14</v>
      </c>
      <c r="B21" s="14" t="s">
        <v>46</v>
      </c>
      <c r="C21" s="12" t="s">
        <v>4</v>
      </c>
      <c r="D21" s="7">
        <v>1.36</v>
      </c>
      <c r="E21" s="7">
        <v>3176</v>
      </c>
      <c r="F21" s="13" t="s">
        <v>50</v>
      </c>
      <c r="G21" s="13">
        <v>12</v>
      </c>
      <c r="H21" s="30">
        <f t="shared" si="0"/>
        <v>4319.3600000000006</v>
      </c>
      <c r="I21" s="24">
        <f t="shared" si="1"/>
        <v>51832.320000000007</v>
      </c>
      <c r="J21" s="31">
        <f t="shared" si="3"/>
        <v>1.36</v>
      </c>
      <c r="K21" s="46">
        <f>112+167</f>
        <v>279</v>
      </c>
      <c r="L21" s="46">
        <f>(3123.5+536.71+42.41)*12</f>
        <v>44431.44</v>
      </c>
      <c r="M21" s="77">
        <f>L21*0.06+L21</f>
        <v>47097.326400000005</v>
      </c>
      <c r="N21" s="82">
        <f t="shared" si="4"/>
        <v>2.0152999309646886</v>
      </c>
    </row>
    <row r="22" spans="1:15" ht="47.25">
      <c r="A22" s="12">
        <f t="shared" si="2"/>
        <v>15</v>
      </c>
      <c r="B22" s="14" t="s">
        <v>59</v>
      </c>
      <c r="C22" s="12" t="s">
        <v>3</v>
      </c>
      <c r="D22" s="7">
        <v>4.92</v>
      </c>
      <c r="E22" s="7">
        <v>3176</v>
      </c>
      <c r="F22" s="13" t="s">
        <v>6</v>
      </c>
      <c r="G22" s="13">
        <v>12</v>
      </c>
      <c r="H22" s="30">
        <f t="shared" si="0"/>
        <v>15625.92</v>
      </c>
      <c r="I22" s="24">
        <f t="shared" si="1"/>
        <v>187511.04000000001</v>
      </c>
      <c r="J22" s="31">
        <f t="shared" si="3"/>
        <v>4.92</v>
      </c>
      <c r="K22" s="45">
        <v>1195.8</v>
      </c>
      <c r="L22" s="45">
        <f>(10324.86+426.71+488.82)*12</f>
        <v>134884.68</v>
      </c>
      <c r="M22" s="77">
        <f>L22*0.06+L22</f>
        <v>142977.76079999999</v>
      </c>
      <c r="N22" s="82">
        <f t="shared" si="4"/>
        <v>7.2906438679016681</v>
      </c>
    </row>
    <row r="23" spans="1:15">
      <c r="A23" s="12">
        <f t="shared" si="2"/>
        <v>16</v>
      </c>
      <c r="B23" s="15" t="s">
        <v>20</v>
      </c>
      <c r="C23" s="6" t="s">
        <v>27</v>
      </c>
      <c r="D23" s="7">
        <v>1.25</v>
      </c>
      <c r="E23" s="7">
        <v>3176</v>
      </c>
      <c r="F23" s="13" t="s">
        <v>50</v>
      </c>
      <c r="G23" s="13">
        <v>12</v>
      </c>
      <c r="H23" s="30">
        <f t="shared" si="0"/>
        <v>3970</v>
      </c>
      <c r="I23" s="24">
        <f t="shared" si="1"/>
        <v>47640</v>
      </c>
      <c r="J23" s="31">
        <f t="shared" si="3"/>
        <v>1.25</v>
      </c>
      <c r="K23" s="45"/>
      <c r="L23" s="45"/>
      <c r="M23" s="77"/>
      <c r="N23" s="82">
        <f t="shared" si="4"/>
        <v>1.8522977306660739</v>
      </c>
    </row>
    <row r="24" spans="1:15">
      <c r="A24" s="12">
        <f t="shared" si="2"/>
        <v>17</v>
      </c>
      <c r="B24" s="15" t="s">
        <v>21</v>
      </c>
      <c r="C24" s="6" t="s">
        <v>30</v>
      </c>
      <c r="D24" s="7">
        <v>0.13</v>
      </c>
      <c r="E24" s="7">
        <v>3176</v>
      </c>
      <c r="F24" s="13" t="s">
        <v>50</v>
      </c>
      <c r="G24" s="13">
        <v>12</v>
      </c>
      <c r="H24" s="30">
        <f t="shared" si="0"/>
        <v>412.88</v>
      </c>
      <c r="I24" s="24">
        <f t="shared" si="1"/>
        <v>4954.5599999999995</v>
      </c>
      <c r="J24" s="31">
        <f t="shared" si="3"/>
        <v>0.12999999999999998</v>
      </c>
      <c r="K24" s="45"/>
      <c r="L24" s="45"/>
      <c r="M24" s="77"/>
      <c r="N24" s="82">
        <f t="shared" si="4"/>
        <v>0.19263896398927169</v>
      </c>
    </row>
    <row r="25" spans="1:15" ht="48.75" customHeight="1">
      <c r="A25" s="12">
        <f t="shared" si="2"/>
        <v>18</v>
      </c>
      <c r="B25" s="109" t="s">
        <v>22</v>
      </c>
      <c r="C25" s="5" t="s">
        <v>27</v>
      </c>
      <c r="D25" s="7">
        <v>1.27</v>
      </c>
      <c r="E25" s="7">
        <v>3176</v>
      </c>
      <c r="F25" s="13" t="s">
        <v>50</v>
      </c>
      <c r="G25" s="13">
        <v>12</v>
      </c>
      <c r="H25" s="30">
        <f t="shared" si="0"/>
        <v>4033.52</v>
      </c>
      <c r="I25" s="24">
        <f t="shared" si="1"/>
        <v>48402.239999999998</v>
      </c>
      <c r="J25" s="31">
        <f t="shared" si="3"/>
        <v>1.27</v>
      </c>
      <c r="K25" s="45"/>
      <c r="L25" s="45"/>
      <c r="M25" s="77"/>
      <c r="N25" s="82">
        <f t="shared" si="4"/>
        <v>1.8819344943567311</v>
      </c>
    </row>
    <row r="26" spans="1:15" s="52" customFormat="1">
      <c r="A26" s="96" t="s">
        <v>52</v>
      </c>
      <c r="B26" s="104"/>
      <c r="C26" s="96"/>
      <c r="D26" s="96"/>
      <c r="E26" s="96"/>
      <c r="F26" s="96"/>
      <c r="G26" s="64"/>
      <c r="H26" s="65">
        <f t="shared" ref="H26:M26" si="5">SUM(H8:H25)</f>
        <v>37190.959999999999</v>
      </c>
      <c r="I26" s="65">
        <f t="shared" si="5"/>
        <v>446291.52</v>
      </c>
      <c r="J26" s="65">
        <f t="shared" si="5"/>
        <v>11.709999999999999</v>
      </c>
      <c r="K26" s="65">
        <f t="shared" si="5"/>
        <v>21274.799999999999</v>
      </c>
      <c r="L26" s="65">
        <f t="shared" si="5"/>
        <v>179316.12</v>
      </c>
      <c r="M26" s="65">
        <f t="shared" si="5"/>
        <v>190075.08720000001</v>
      </c>
      <c r="N26" s="83">
        <f>SUM(N8:N25)</f>
        <v>17.352325140879781</v>
      </c>
    </row>
    <row r="27" spans="1:15" s="39" customFormat="1">
      <c r="A27" s="105" t="s">
        <v>7</v>
      </c>
      <c r="B27" s="105"/>
      <c r="C27" s="105"/>
      <c r="D27" s="105"/>
      <c r="E27" s="105"/>
      <c r="F27" s="105"/>
      <c r="G27" s="105"/>
      <c r="H27" s="105"/>
      <c r="I27" s="105"/>
      <c r="J27" s="38"/>
      <c r="K27" s="40"/>
      <c r="L27" s="40"/>
      <c r="M27" s="41"/>
      <c r="N27" s="84"/>
    </row>
    <row r="28" spans="1:15" s="39" customFormat="1" ht="56.25" customHeight="1">
      <c r="A28" s="53" t="s">
        <v>23</v>
      </c>
      <c r="B28" s="53" t="s">
        <v>24</v>
      </c>
      <c r="C28" s="53" t="s">
        <v>53</v>
      </c>
      <c r="D28" s="53" t="s">
        <v>54</v>
      </c>
      <c r="E28" s="53" t="s">
        <v>55</v>
      </c>
      <c r="F28" s="54" t="s">
        <v>51</v>
      </c>
      <c r="G28" s="54" t="s">
        <v>56</v>
      </c>
      <c r="H28" s="55" t="s">
        <v>32</v>
      </c>
      <c r="I28" s="56" t="s">
        <v>25</v>
      </c>
      <c r="J28" s="55" t="s">
        <v>40</v>
      </c>
      <c r="K28" s="57"/>
      <c r="L28" s="57"/>
      <c r="M28" s="78"/>
      <c r="N28" s="29" t="s">
        <v>40</v>
      </c>
    </row>
    <row r="29" spans="1:15" s="39" customFormat="1" ht="28.15" customHeight="1">
      <c r="A29" s="53">
        <v>1</v>
      </c>
      <c r="B29" s="58" t="s">
        <v>7</v>
      </c>
      <c r="C29" s="5" t="s">
        <v>27</v>
      </c>
      <c r="D29" s="59">
        <v>1.1100000000000001</v>
      </c>
      <c r="E29" s="53">
        <v>3176</v>
      </c>
      <c r="F29" s="54" t="s">
        <v>31</v>
      </c>
      <c r="G29" s="54">
        <v>12</v>
      </c>
      <c r="H29" s="60"/>
      <c r="I29" s="56">
        <f>D29*E29*G29</f>
        <v>42304.32</v>
      </c>
      <c r="J29" s="61">
        <f>I29/12/E29</f>
        <v>1.1100000000000001</v>
      </c>
      <c r="K29" s="57"/>
      <c r="L29" s="57"/>
      <c r="M29" s="78"/>
      <c r="N29" s="84">
        <f>J29*1.04*1.092*1.072*1.0915*1.058*1.054</f>
        <v>1.6448403848314737</v>
      </c>
    </row>
    <row r="30" spans="1:15" s="39" customFormat="1" ht="36.6" customHeight="1">
      <c r="A30" s="53">
        <v>2</v>
      </c>
      <c r="B30" s="62" t="s">
        <v>10</v>
      </c>
      <c r="C30" s="53" t="s">
        <v>9</v>
      </c>
      <c r="D30" s="91">
        <f>15.97*1.072*1.083*1.058*1.054</f>
        <v>20.675424576647043</v>
      </c>
      <c r="E30" s="59">
        <v>1450</v>
      </c>
      <c r="F30" s="54" t="s">
        <v>31</v>
      </c>
      <c r="G30" s="54">
        <v>1</v>
      </c>
      <c r="H30" s="60">
        <f>D30*E30</f>
        <v>29979.365636138213</v>
      </c>
      <c r="I30" s="56">
        <f>H30*G30</f>
        <v>29979.365636138213</v>
      </c>
      <c r="J30" s="61">
        <f>I30/12/E29</f>
        <v>0.78661223856366014</v>
      </c>
      <c r="K30" s="57"/>
      <c r="L30" s="57"/>
      <c r="M30" s="78"/>
      <c r="N30" s="84">
        <f>D30*E30/E29/12</f>
        <v>0.78661223856366014</v>
      </c>
    </row>
    <row r="31" spans="1:15" s="39" customFormat="1" ht="34.5" customHeight="1">
      <c r="A31" s="53">
        <f>A30+1</f>
        <v>3</v>
      </c>
      <c r="B31" s="62" t="s">
        <v>11</v>
      </c>
      <c r="C31" s="53" t="s">
        <v>9</v>
      </c>
      <c r="D31" s="91">
        <f>11.52*1.072*1.083*1.058*1.054</f>
        <v>14.914269951344641</v>
      </c>
      <c r="E31" s="59">
        <v>1450</v>
      </c>
      <c r="F31" s="54" t="s">
        <v>31</v>
      </c>
      <c r="G31" s="54">
        <v>1</v>
      </c>
      <c r="H31" s="60">
        <f>D31*E31</f>
        <v>21625.691429449729</v>
      </c>
      <c r="I31" s="56">
        <f>H31*G31</f>
        <v>21625.691429449729</v>
      </c>
      <c r="J31" s="61">
        <f>I31/12/E29</f>
        <v>0.56742473314047359</v>
      </c>
      <c r="K31" s="57"/>
      <c r="L31" s="57"/>
      <c r="M31" s="78"/>
      <c r="N31" s="84">
        <f>D31*E31/E29/12</f>
        <v>0.56742473314047359</v>
      </c>
    </row>
    <row r="32" spans="1:15" s="63" customFormat="1">
      <c r="A32" s="102" t="s">
        <v>52</v>
      </c>
      <c r="B32" s="102"/>
      <c r="C32" s="102"/>
      <c r="D32" s="102"/>
      <c r="E32" s="102"/>
      <c r="F32" s="102"/>
      <c r="G32" s="67"/>
      <c r="H32" s="68"/>
      <c r="I32" s="69">
        <f>SUM(I29:I31)</f>
        <v>93909.377065587934</v>
      </c>
      <c r="J32" s="70">
        <f>SUM(J29:J31)</f>
        <v>2.4640369717041337</v>
      </c>
      <c r="K32" s="70">
        <f t="shared" ref="K32:M32" si="6">SUM(K29:K31)</f>
        <v>0</v>
      </c>
      <c r="L32" s="70">
        <f t="shared" si="6"/>
        <v>0</v>
      </c>
      <c r="M32" s="70">
        <f t="shared" si="6"/>
        <v>0</v>
      </c>
      <c r="N32" s="85">
        <f>SUM(N29:N31)</f>
        <v>2.9988773565356075</v>
      </c>
    </row>
    <row r="33" spans="1:14" s="52" customFormat="1">
      <c r="A33" s="96" t="s">
        <v>26</v>
      </c>
      <c r="B33" s="96"/>
      <c r="C33" s="96"/>
      <c r="D33" s="96"/>
      <c r="E33" s="96"/>
      <c r="F33" s="96"/>
      <c r="G33" s="64">
        <f>I33/12/E29</f>
        <v>14.174036971704133</v>
      </c>
      <c r="H33" s="65"/>
      <c r="I33" s="71">
        <f>I26+I32</f>
        <v>540200.89706558792</v>
      </c>
      <c r="J33" s="66">
        <f>J26+J32</f>
        <v>14.174036971704133</v>
      </c>
      <c r="K33" s="66">
        <f t="shared" ref="K33:N33" si="7">K26+K32</f>
        <v>21274.799999999999</v>
      </c>
      <c r="L33" s="66">
        <f t="shared" si="7"/>
        <v>179316.12</v>
      </c>
      <c r="M33" s="66">
        <f t="shared" si="7"/>
        <v>190075.08720000001</v>
      </c>
      <c r="N33" s="86">
        <f t="shared" si="7"/>
        <v>20.35120249741539</v>
      </c>
    </row>
    <row r="34" spans="1:14" s="52" customFormat="1">
      <c r="A34" s="93" t="s">
        <v>57</v>
      </c>
      <c r="B34" s="94"/>
      <c r="C34" s="94"/>
      <c r="D34" s="94"/>
      <c r="E34" s="94"/>
      <c r="F34" s="94"/>
      <c r="G34" s="94"/>
      <c r="H34" s="94"/>
      <c r="I34" s="94"/>
      <c r="J34" s="95"/>
      <c r="K34" s="51"/>
      <c r="L34" s="51"/>
      <c r="M34" s="79"/>
      <c r="N34" s="87"/>
    </row>
    <row r="35" spans="1:14" s="23" customFormat="1" ht="63">
      <c r="A35" s="49">
        <v>1</v>
      </c>
      <c r="B35" s="50" t="s">
        <v>61</v>
      </c>
      <c r="C35" s="21" t="s">
        <v>27</v>
      </c>
      <c r="D35" s="22">
        <v>1.1200000000000001</v>
      </c>
      <c r="E35" s="21">
        <v>3176</v>
      </c>
      <c r="F35" s="75" t="s">
        <v>8</v>
      </c>
      <c r="G35" s="13">
        <v>12</v>
      </c>
      <c r="H35" s="30">
        <f>D35*E35</f>
        <v>3557.1200000000003</v>
      </c>
      <c r="I35" s="24">
        <f>H35*G35</f>
        <v>42685.440000000002</v>
      </c>
      <c r="J35" s="76">
        <f>I35/G35/E35</f>
        <v>1.1200000000000001</v>
      </c>
      <c r="K35" s="47"/>
      <c r="L35" s="47"/>
      <c r="M35" s="80"/>
      <c r="N35" s="88">
        <v>1.57</v>
      </c>
    </row>
    <row r="36" spans="1:14" s="23" customFormat="1">
      <c r="A36" s="96" t="s">
        <v>60</v>
      </c>
      <c r="B36" s="96"/>
      <c r="C36" s="96"/>
      <c r="D36" s="96"/>
      <c r="E36" s="96"/>
      <c r="F36" s="96"/>
      <c r="G36" s="72">
        <f>G33+D35</f>
        <v>15.294036971704134</v>
      </c>
      <c r="H36" s="73"/>
      <c r="I36" s="74"/>
      <c r="J36" s="70">
        <f>J33+J35</f>
        <v>15.294036971704134</v>
      </c>
      <c r="K36" s="70">
        <f t="shared" ref="K36:N36" si="8">K33+K35</f>
        <v>21274.799999999999</v>
      </c>
      <c r="L36" s="70">
        <f t="shared" si="8"/>
        <v>179316.12</v>
      </c>
      <c r="M36" s="70">
        <f t="shared" si="8"/>
        <v>190075.08720000001</v>
      </c>
      <c r="N36" s="85">
        <f t="shared" si="8"/>
        <v>21.92120249741539</v>
      </c>
    </row>
    <row r="37" spans="1:14" ht="24.75" customHeight="1">
      <c r="A37" s="106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</row>
    <row r="38" spans="1:14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</row>
    <row r="39" spans="1:14" ht="24" customHeight="1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</row>
    <row r="40" spans="1:14">
      <c r="A40" s="16"/>
      <c r="B40" s="16"/>
      <c r="C40" s="16"/>
      <c r="D40" s="16"/>
      <c r="E40" s="16"/>
      <c r="F40" s="17"/>
      <c r="G40" s="17"/>
      <c r="H40" s="32"/>
      <c r="I40" s="33"/>
      <c r="K40" s="42"/>
      <c r="L40" s="42"/>
    </row>
    <row r="41" spans="1:14" s="4" customFormat="1">
      <c r="A41" s="18"/>
      <c r="B41" s="19"/>
      <c r="C41" s="18"/>
      <c r="D41" s="19"/>
      <c r="F41" s="20"/>
      <c r="G41" s="20"/>
      <c r="H41" s="34"/>
      <c r="I41" s="35"/>
      <c r="J41" s="36"/>
      <c r="K41" s="48"/>
      <c r="L41" s="48"/>
      <c r="M41" s="43"/>
      <c r="N41" s="89"/>
    </row>
    <row r="42" spans="1:14" s="4" customFormat="1" ht="37.9" customHeight="1">
      <c r="A42" s="18"/>
      <c r="B42" s="18"/>
      <c r="C42" s="18"/>
      <c r="D42" s="19"/>
      <c r="E42" s="18"/>
      <c r="F42" s="20"/>
      <c r="G42" s="20"/>
      <c r="H42" s="34"/>
      <c r="I42" s="35"/>
      <c r="J42" s="36"/>
      <c r="K42" s="48"/>
      <c r="L42" s="48"/>
      <c r="M42" s="43"/>
      <c r="N42" s="89"/>
    </row>
  </sheetData>
  <mergeCells count="11">
    <mergeCell ref="A37:N39"/>
    <mergeCell ref="A34:J34"/>
    <mergeCell ref="A36:F36"/>
    <mergeCell ref="E2:O2"/>
    <mergeCell ref="A3:N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2025-10-16T12:45:53Z</cp:lastPrinted>
  <dcterms:created xsi:type="dcterms:W3CDTF">1996-10-08T23:32:33Z</dcterms:created>
  <dcterms:modified xsi:type="dcterms:W3CDTF">2025-10-16T12:45:55Z</dcterms:modified>
</cp:coreProperties>
</file>